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7390" windowHeight="118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7" i="1"/>
  <c r="G27"/>
  <c r="G13"/>
  <c r="D13"/>
  <c r="G14"/>
  <c r="D14"/>
  <c r="G17" l="1"/>
  <c r="G16"/>
  <c r="D17"/>
  <c r="D16"/>
  <c r="G19" l="1"/>
  <c r="D19"/>
  <c r="D20" s="1"/>
  <c r="G21" l="1"/>
  <c r="G23" s="1"/>
  <c r="G24" s="1"/>
  <c r="G25" s="1"/>
  <c r="G29" s="1"/>
  <c r="G30" s="1"/>
  <c r="G20"/>
  <c r="D21"/>
  <c r="D23" s="1"/>
  <c r="D24" s="1"/>
  <c r="D25" s="1"/>
  <c r="D29" s="1"/>
  <c r="D30" s="1"/>
</calcChain>
</file>

<file path=xl/sharedStrings.xml><?xml version="1.0" encoding="utf-8"?>
<sst xmlns="http://schemas.openxmlformats.org/spreadsheetml/2006/main" count="30" uniqueCount="30">
  <si>
    <t>Vref</t>
  </si>
  <si>
    <t>Division Ratio</t>
  </si>
  <si>
    <t>Counts at Zero Input</t>
  </si>
  <si>
    <t>Counts at Applied Voltage</t>
  </si>
  <si>
    <t>D14 – D15</t>
  </si>
  <si>
    <t>Counts/Volt</t>
  </si>
  <si>
    <t xml:space="preserve">Subtract From </t>
  </si>
  <si>
    <t>Voltage Max</t>
  </si>
  <si>
    <t>INTEGER</t>
  </si>
  <si>
    <t>Error (mv)</t>
  </si>
  <si>
    <t>Volts/Count (resolution - mV)</t>
  </si>
  <si>
    <t>Max ADCount</t>
  </si>
  <si>
    <t>FLOAT</t>
  </si>
  <si>
    <t>AD bits (Depends on your PIC)</t>
  </si>
  <si>
    <t>Error (%)</t>
  </si>
  <si>
    <t xml:space="preserve">Resultant Reading </t>
  </si>
  <si>
    <t>Multiply By (to get mV)</t>
  </si>
  <si>
    <t>PIC A/D NEGATIVE VOLTAGE CALCULATOR</t>
  </si>
  <si>
    <t>Applied Neg Voltage to Divider</t>
  </si>
  <si>
    <t>R2 (K) (to source)</t>
  </si>
  <si>
    <t>R1 (K) (to Vref)</t>
  </si>
  <si>
    <t>Example of use:</t>
  </si>
  <si>
    <t>ADCIN 1,NegVoltage</t>
  </si>
  <si>
    <t>ELSE</t>
  </si>
  <si>
    <t>NegVoltage = 0</t>
  </si>
  <si>
    <t>ENDIF</t>
  </si>
  <si>
    <t>The value 'Neg Voltage' will return the negative voltage in millivolts</t>
  </si>
  <si>
    <t>IF  NegVoltage &lt; (voltage at zero volts, from cell G16 above) THEN</t>
  </si>
  <si>
    <t>NegVoltage = NegVoltage * (multiplier - from cell G23 above)</t>
  </si>
  <si>
    <t>NegVoltage = (Value from Cell G24 above) - NegVoltage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</si>
</sst>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164" formatCode="#.000"/>
    <numFmt numFmtId="165" formatCode="0.000"/>
    <numFmt numFmtId="166" formatCode="0.000000"/>
  </numFmts>
  <fonts count="6">
    <font>
      <sz val="10"/>
      <name val="Arial"/>
    </font>
    <font>
      <sz val="10"/>
      <name val="Arial"/>
    </font>
    <font>
      <sz val="11"/>
      <color rgb="FF006100"/>
      <name val="Calibri"/>
      <family val="2"/>
      <scheme val="minor"/>
    </font>
    <font>
      <sz val="10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ill="0" applyBorder="0" applyAlignment="0" applyProtection="0"/>
    <xf numFmtId="0" fontId="2" fillId="2" borderId="0" applyNumberFormat="0" applyBorder="0" applyAlignment="0" applyProtection="0"/>
  </cellStyleXfs>
  <cellXfs count="15">
    <xf numFmtId="0" fontId="0" fillId="0" borderId="0" xfId="0"/>
    <xf numFmtId="164" fontId="0" fillId="0" borderId="0" xfId="0" applyNumberFormat="1"/>
    <xf numFmtId="1" fontId="0" fillId="0" borderId="0" xfId="0" applyNumberFormat="1"/>
    <xf numFmtId="0" fontId="3" fillId="0" borderId="0" xfId="0" applyFont="1"/>
    <xf numFmtId="164" fontId="3" fillId="0" borderId="0" xfId="0" applyNumberFormat="1" applyFont="1"/>
    <xf numFmtId="1" fontId="3" fillId="0" borderId="0" xfId="0" applyNumberFormat="1" applyFont="1"/>
    <xf numFmtId="164" fontId="2" fillId="2" borderId="0" xfId="2" applyNumberFormat="1"/>
    <xf numFmtId="0" fontId="2" fillId="2" borderId="0" xfId="2"/>
    <xf numFmtId="1" fontId="2" fillId="2" borderId="0" xfId="2" applyNumberFormat="1"/>
    <xf numFmtId="165" fontId="2" fillId="2" borderId="0" xfId="2" applyNumberFormat="1"/>
    <xf numFmtId="0" fontId="4" fillId="0" borderId="0" xfId="0" applyFont="1"/>
    <xf numFmtId="164" fontId="5" fillId="0" borderId="0" xfId="0" applyNumberFormat="1" applyFont="1"/>
    <xf numFmtId="0" fontId="5" fillId="0" borderId="0" xfId="0" applyFont="1"/>
    <xf numFmtId="44" fontId="3" fillId="0" borderId="0" xfId="1" applyFont="1"/>
    <xf numFmtId="166" fontId="2" fillId="2" borderId="0" xfId="2" applyNumberFormat="1"/>
  </cellXfs>
  <cellStyles count="3">
    <cellStyle name="Currency" xfId="1" builtinId="4"/>
    <cellStyle name="Good" xfId="2" builtinId="26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66676</xdr:colOff>
      <xdr:row>46</xdr:row>
      <xdr:rowOff>1</xdr:rowOff>
    </xdr:from>
    <xdr:to>
      <xdr:col>5</xdr:col>
      <xdr:colOff>695326</xdr:colOff>
      <xdr:row>69</xdr:row>
      <xdr:rowOff>66675</xdr:rowOff>
    </xdr:to>
    <xdr:pic>
      <xdr:nvPicPr>
        <xdr:cNvPr id="2" name="Picture 1" descr="PicNegative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6676" y="7915276"/>
          <a:ext cx="4552950" cy="3790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4"/>
  <sheetViews>
    <sheetView tabSelected="1" workbookViewId="0">
      <selection activeCell="I12" sqref="I12"/>
    </sheetView>
  </sheetViews>
  <sheetFormatPr defaultRowHeight="12.75"/>
  <cols>
    <col min="1" max="1" width="32.7109375" customWidth="1"/>
    <col min="3" max="3" width="3" customWidth="1"/>
    <col min="4" max="4" width="10.5703125" style="1" customWidth="1"/>
    <col min="5" max="5" width="3.42578125" customWidth="1"/>
    <col min="6" max="6" width="18.5703125" customWidth="1"/>
    <col min="7" max="7" width="10.140625" customWidth="1"/>
  </cols>
  <sheetData>
    <row r="1" spans="1:7" s="12" customFormat="1" ht="15.75">
      <c r="A1" s="12" t="s">
        <v>17</v>
      </c>
      <c r="D1" s="11"/>
    </row>
    <row r="4" spans="1:7">
      <c r="A4" s="3" t="s">
        <v>19</v>
      </c>
      <c r="B4" s="10">
        <v>10</v>
      </c>
    </row>
    <row r="5" spans="1:7">
      <c r="A5" s="3" t="s">
        <v>20</v>
      </c>
      <c r="B5" s="10">
        <v>2</v>
      </c>
    </row>
    <row r="6" spans="1:7">
      <c r="A6" t="s">
        <v>0</v>
      </c>
      <c r="B6" s="10">
        <v>4.0960000000000001</v>
      </c>
    </row>
    <row r="7" spans="1:7">
      <c r="A7" s="3" t="s">
        <v>18</v>
      </c>
      <c r="B7" s="10">
        <v>15</v>
      </c>
    </row>
    <row r="8" spans="1:7">
      <c r="A8" s="3" t="s">
        <v>13</v>
      </c>
      <c r="B8" s="10">
        <v>12</v>
      </c>
    </row>
    <row r="10" spans="1:7" ht="15.75">
      <c r="D10" s="11" t="s">
        <v>12</v>
      </c>
      <c r="E10" s="12"/>
      <c r="F10" s="12"/>
      <c r="G10" s="12" t="s">
        <v>8</v>
      </c>
    </row>
    <row r="13" spans="1:7">
      <c r="A13" s="3" t="s">
        <v>11</v>
      </c>
      <c r="D13" s="5">
        <f>(2^B8)-1</f>
        <v>4095</v>
      </c>
      <c r="G13" s="5">
        <f>(2^B8)-1</f>
        <v>4095</v>
      </c>
    </row>
    <row r="14" spans="1:7">
      <c r="A14" t="s">
        <v>1</v>
      </c>
      <c r="D14" s="1">
        <f>B5/(B4+B5)</f>
        <v>0.16666666666666666</v>
      </c>
      <c r="G14" s="1">
        <f>B5/(B4+B5)</f>
        <v>0.16666666666666666</v>
      </c>
    </row>
    <row r="15" spans="1:7">
      <c r="G15" s="1"/>
    </row>
    <row r="16" spans="1:7">
      <c r="A16" t="s">
        <v>2</v>
      </c>
      <c r="D16" s="1">
        <f>(((B6-(D14*B6)))/B6)*D13</f>
        <v>3412.5</v>
      </c>
      <c r="G16" s="2">
        <f>(((B6-(D14*B6)))/B6)*D13</f>
        <v>3412.5</v>
      </c>
    </row>
    <row r="17" spans="1:7">
      <c r="A17" t="s">
        <v>3</v>
      </c>
      <c r="D17" s="1">
        <f>((B6-((B6+B7)*D14))/B6)*D13</f>
        <v>913.11035156250011</v>
      </c>
      <c r="G17" s="2">
        <f>INT((((B6-((B6+B7)*D14))/B6)*D13)+0.5)</f>
        <v>913</v>
      </c>
    </row>
    <row r="18" spans="1:7">
      <c r="G18" s="2"/>
    </row>
    <row r="19" spans="1:7">
      <c r="A19" t="s">
        <v>4</v>
      </c>
      <c r="D19" s="1">
        <f>D16-D17</f>
        <v>2499.3896484375</v>
      </c>
      <c r="G19" s="2">
        <f>G16-G17</f>
        <v>2499.5</v>
      </c>
    </row>
    <row r="20" spans="1:7" ht="15">
      <c r="A20" s="3" t="s">
        <v>10</v>
      </c>
      <c r="D20" s="14">
        <f>(B7/D19)*1000</f>
        <v>6.0014652014652015</v>
      </c>
      <c r="E20" s="7"/>
      <c r="F20" s="7"/>
      <c r="G20" s="14">
        <f>(B7/G19)*1000</f>
        <v>6.0012002400480089</v>
      </c>
    </row>
    <row r="21" spans="1:7">
      <c r="A21" t="s">
        <v>5</v>
      </c>
      <c r="D21" s="1">
        <f>D19/B7</f>
        <v>166.6259765625</v>
      </c>
      <c r="G21" s="2">
        <f>G19/B7</f>
        <v>166.63333333333333</v>
      </c>
    </row>
    <row r="22" spans="1:7">
      <c r="G22" s="2"/>
    </row>
    <row r="23" spans="1:7" ht="15">
      <c r="A23" s="3" t="s">
        <v>16</v>
      </c>
      <c r="D23" s="6">
        <f>1000/D21</f>
        <v>6.0014652014652015</v>
      </c>
      <c r="E23" s="7"/>
      <c r="F23" s="7"/>
      <c r="G23" s="8">
        <f>INT(1000/(G21-1))</f>
        <v>6</v>
      </c>
    </row>
    <row r="24" spans="1:7" ht="15">
      <c r="A24" t="s">
        <v>6</v>
      </c>
      <c r="D24" s="6">
        <f>(D16*D23)</f>
        <v>20480</v>
      </c>
      <c r="E24" s="7"/>
      <c r="F24" s="7"/>
      <c r="G24" s="8">
        <f>(G16*G23)</f>
        <v>20475</v>
      </c>
    </row>
    <row r="25" spans="1:7" ht="15">
      <c r="A25" s="3" t="s">
        <v>15</v>
      </c>
      <c r="D25" s="6">
        <f>D24-(D17*D23)</f>
        <v>15000</v>
      </c>
      <c r="E25" s="7"/>
      <c r="F25" s="7"/>
      <c r="G25" s="8">
        <f>G24-(G17*G23)</f>
        <v>14997</v>
      </c>
    </row>
    <row r="26" spans="1:7" ht="15">
      <c r="D26" s="6"/>
      <c r="E26" s="7"/>
      <c r="F26" s="7"/>
      <c r="G26" s="6"/>
    </row>
    <row r="27" spans="1:7" ht="15">
      <c r="A27" t="s">
        <v>7</v>
      </c>
      <c r="D27" s="6">
        <f>(B6/D14)-B6</f>
        <v>20.48</v>
      </c>
      <c r="E27" s="7"/>
      <c r="F27" s="7"/>
      <c r="G27" s="6">
        <f>(B6/D14)-B6</f>
        <v>20.48</v>
      </c>
    </row>
    <row r="28" spans="1:7" ht="15">
      <c r="D28" s="6"/>
      <c r="E28" s="7"/>
      <c r="F28" s="7"/>
      <c r="G28" s="7"/>
    </row>
    <row r="29" spans="1:7" ht="15">
      <c r="A29" s="3" t="s">
        <v>9</v>
      </c>
      <c r="D29" s="6">
        <f>(B7*1000)-D25</f>
        <v>0</v>
      </c>
      <c r="E29" s="7"/>
      <c r="F29" s="7"/>
      <c r="G29" s="9">
        <f>(B7*1000) - G25</f>
        <v>3</v>
      </c>
    </row>
    <row r="30" spans="1:7" ht="15">
      <c r="A30" s="3" t="s">
        <v>14</v>
      </c>
      <c r="D30" s="6">
        <f>D29/B7</f>
        <v>0</v>
      </c>
      <c r="E30" s="7"/>
      <c r="F30" s="7"/>
      <c r="G30" s="7">
        <f>(G29/B7/10)</f>
        <v>0.02</v>
      </c>
    </row>
    <row r="33" spans="1:4">
      <c r="A33" s="3" t="s">
        <v>21</v>
      </c>
    </row>
    <row r="36" spans="1:4">
      <c r="A36" s="13" t="s">
        <v>22</v>
      </c>
      <c r="D36"/>
    </row>
    <row r="37" spans="1:4">
      <c r="A37" s="1"/>
      <c r="B37" s="3" t="s">
        <v>27</v>
      </c>
      <c r="D37"/>
    </row>
    <row r="38" spans="1:4">
      <c r="A38" s="1"/>
      <c r="C38" s="3" t="s">
        <v>28</v>
      </c>
      <c r="D38"/>
    </row>
    <row r="39" spans="1:4">
      <c r="A39" s="1"/>
      <c r="C39" s="3" t="s">
        <v>29</v>
      </c>
      <c r="D39"/>
    </row>
    <row r="40" spans="1:4">
      <c r="A40" s="1"/>
      <c r="B40" s="3" t="s">
        <v>23</v>
      </c>
      <c r="D40"/>
    </row>
    <row r="41" spans="1:4">
      <c r="A41" s="1"/>
      <c r="C41" s="3" t="s">
        <v>24</v>
      </c>
      <c r="D41"/>
    </row>
    <row r="42" spans="1:4">
      <c r="A42" s="1"/>
      <c r="B42" s="3" t="s">
        <v>25</v>
      </c>
      <c r="D42"/>
    </row>
    <row r="43" spans="1:4">
      <c r="A43" s="1"/>
      <c r="D43"/>
    </row>
    <row r="44" spans="1:4">
      <c r="A44" s="4" t="s">
        <v>26</v>
      </c>
      <c r="D44"/>
    </row>
  </sheetData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4791666666666667" right="0.74791666666666667" top="0.98402777777777783" bottom="0.98402777777777783" header="0.51180555555555562" footer="0.51180555555555562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 Linquist</dc:creator>
  <cp:lastModifiedBy>linquistc</cp:lastModifiedBy>
  <cp:revision>1</cp:revision>
  <cp:lastPrinted>2006-06-12T14:34:50Z</cp:lastPrinted>
  <dcterms:created xsi:type="dcterms:W3CDTF">2005-08-31T15:21:53Z</dcterms:created>
  <dcterms:modified xsi:type="dcterms:W3CDTF">2014-08-14T15:08:56Z</dcterms:modified>
</cp:coreProperties>
</file>